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8505"/>
  </bookViews>
  <sheets>
    <sheet name="Skonsolidowany RZiS" sheetId="1" r:id="rId1"/>
  </sheets>
  <definedNames>
    <definedName name="_xlnm.Print_Area" localSheetId="0">'Skonsolidowany RZiS'!$A$1:$S$32</definedName>
  </definedNames>
  <calcPr calcId="145621"/>
</workbook>
</file>

<file path=xl/calcChain.xml><?xml version="1.0" encoding="utf-8"?>
<calcChain xmlns="http://schemas.openxmlformats.org/spreadsheetml/2006/main">
  <c r="P24" i="1" l="1"/>
  <c r="K24" i="1"/>
  <c r="F24" i="1"/>
  <c r="M23" i="1"/>
  <c r="M25" i="1" s="1"/>
  <c r="M26" i="1" s="1"/>
  <c r="M27" i="1" s="1"/>
  <c r="P22" i="1"/>
  <c r="K22" i="1"/>
  <c r="F22" i="1"/>
  <c r="K21" i="1"/>
  <c r="F21" i="1"/>
  <c r="K20" i="1"/>
  <c r="F20" i="1"/>
  <c r="T19" i="1"/>
  <c r="L19" i="1"/>
  <c r="H19" i="1"/>
  <c r="D19" i="1"/>
  <c r="P18" i="1"/>
  <c r="K18" i="1"/>
  <c r="F18" i="1"/>
  <c r="P17" i="1"/>
  <c r="K17" i="1"/>
  <c r="F17" i="1"/>
  <c r="P16" i="1"/>
  <c r="K16" i="1"/>
  <c r="F16" i="1"/>
  <c r="P15" i="1"/>
  <c r="K15" i="1"/>
  <c r="F15" i="1"/>
  <c r="P14" i="1"/>
  <c r="K14" i="1"/>
  <c r="F14" i="1"/>
  <c r="P13" i="1"/>
  <c r="K13" i="1"/>
  <c r="F13" i="1"/>
  <c r="P12" i="1"/>
  <c r="K12" i="1"/>
  <c r="F12" i="1"/>
  <c r="P11" i="1"/>
  <c r="P9" i="1" s="1"/>
  <c r="K11" i="1"/>
  <c r="F11" i="1"/>
  <c r="K10" i="1"/>
  <c r="F10" i="1"/>
  <c r="F9" i="1" s="1"/>
  <c r="U9" i="1"/>
  <c r="T9" i="1"/>
  <c r="S9" i="1"/>
  <c r="R9" i="1"/>
  <c r="Q9" i="1"/>
  <c r="O9" i="1"/>
  <c r="N9" i="1"/>
  <c r="M9" i="1"/>
  <c r="L9" i="1"/>
  <c r="J9" i="1"/>
  <c r="I9" i="1"/>
  <c r="H9" i="1"/>
  <c r="G9" i="1"/>
  <c r="E9" i="1"/>
  <c r="D9" i="1"/>
  <c r="C9" i="1"/>
  <c r="B9" i="1"/>
  <c r="P8" i="1"/>
  <c r="K8" i="1"/>
  <c r="F8" i="1"/>
  <c r="P7" i="1"/>
  <c r="K7" i="1"/>
  <c r="F7" i="1"/>
  <c r="P6" i="1"/>
  <c r="P4" i="1" s="1"/>
  <c r="P19" i="1" s="1"/>
  <c r="K6" i="1"/>
  <c r="K4" i="1" s="1"/>
  <c r="F6" i="1"/>
  <c r="P5" i="1"/>
  <c r="K5" i="1"/>
  <c r="F5" i="1"/>
  <c r="U4" i="1"/>
  <c r="U19" i="1" s="1"/>
  <c r="U29" i="1" s="1"/>
  <c r="U30" i="1" s="1"/>
  <c r="T4" i="1"/>
  <c r="S4" i="1"/>
  <c r="S19" i="1" s="1"/>
  <c r="R4" i="1"/>
  <c r="Q4" i="1"/>
  <c r="Q19" i="1" s="1"/>
  <c r="Q29" i="1" s="1"/>
  <c r="Q30" i="1" s="1"/>
  <c r="O4" i="1"/>
  <c r="O19" i="1" s="1"/>
  <c r="N4" i="1"/>
  <c r="N19" i="1" s="1"/>
  <c r="M4" i="1"/>
  <c r="M19" i="1" s="1"/>
  <c r="M29" i="1" s="1"/>
  <c r="M30" i="1" s="1"/>
  <c r="L4" i="1"/>
  <c r="J4" i="1"/>
  <c r="J19" i="1" s="1"/>
  <c r="I4" i="1"/>
  <c r="I19" i="1" s="1"/>
  <c r="I29" i="1" s="1"/>
  <c r="I30" i="1" s="1"/>
  <c r="H4" i="1"/>
  <c r="G4" i="1"/>
  <c r="G19" i="1" s="1"/>
  <c r="F4" i="1"/>
  <c r="E4" i="1"/>
  <c r="E19" i="1" s="1"/>
  <c r="E29" i="1" s="1"/>
  <c r="E30" i="1" s="1"/>
  <c r="D4" i="1"/>
  <c r="C4" i="1"/>
  <c r="C19" i="1" s="1"/>
  <c r="B4" i="1"/>
  <c r="B19" i="1" s="1"/>
  <c r="P23" i="1" l="1"/>
  <c r="P25" i="1" s="1"/>
  <c r="P26" i="1" s="1"/>
  <c r="P27" i="1" s="1"/>
  <c r="P29" i="1"/>
  <c r="P30" i="1" s="1"/>
  <c r="B23" i="1"/>
  <c r="B25" i="1" s="1"/>
  <c r="B26" i="1" s="1"/>
  <c r="B27" i="1" s="1"/>
  <c r="B29" i="1"/>
  <c r="B30" i="1" s="1"/>
  <c r="F19" i="1"/>
  <c r="O23" i="1"/>
  <c r="O25" i="1" s="1"/>
  <c r="O26" i="1" s="1"/>
  <c r="O27" i="1" s="1"/>
  <c r="O29" i="1"/>
  <c r="O30" i="1" s="1"/>
  <c r="L23" i="1"/>
  <c r="L25" i="1" s="1"/>
  <c r="L26" i="1" s="1"/>
  <c r="L27" i="1" s="1"/>
  <c r="L29" i="1"/>
  <c r="L30" i="1" s="1"/>
  <c r="C23" i="1"/>
  <c r="C25" i="1" s="1"/>
  <c r="C26" i="1" s="1"/>
  <c r="C27" i="1" s="1"/>
  <c r="C29" i="1"/>
  <c r="C30" i="1" s="1"/>
  <c r="G23" i="1"/>
  <c r="G25" i="1" s="1"/>
  <c r="G26" i="1" s="1"/>
  <c r="G27" i="1" s="1"/>
  <c r="G29" i="1"/>
  <c r="G30" i="1" s="1"/>
  <c r="Q23" i="1"/>
  <c r="Q25" i="1" s="1"/>
  <c r="Q26" i="1" s="1"/>
  <c r="Q27" i="1" s="1"/>
  <c r="R19" i="1"/>
  <c r="K19" i="1"/>
  <c r="D23" i="1"/>
  <c r="D25" i="1" s="1"/>
  <c r="D26" i="1" s="1"/>
  <c r="D27" i="1" s="1"/>
  <c r="D29" i="1"/>
  <c r="D30" i="1" s="1"/>
  <c r="T23" i="1"/>
  <c r="T25" i="1" s="1"/>
  <c r="T26" i="1" s="1"/>
  <c r="T27" i="1" s="1"/>
  <c r="T29" i="1"/>
  <c r="T30" i="1" s="1"/>
  <c r="E23" i="1"/>
  <c r="E25" i="1" s="1"/>
  <c r="E26" i="1" s="1"/>
  <c r="E27" i="1" s="1"/>
  <c r="U23" i="1"/>
  <c r="U25" i="1" s="1"/>
  <c r="U26" i="1" s="1"/>
  <c r="U27" i="1" s="1"/>
  <c r="J23" i="1"/>
  <c r="J25" i="1" s="1"/>
  <c r="J26" i="1" s="1"/>
  <c r="J27" i="1" s="1"/>
  <c r="J29" i="1"/>
  <c r="J30" i="1" s="1"/>
  <c r="N23" i="1"/>
  <c r="N25" i="1" s="1"/>
  <c r="N26" i="1" s="1"/>
  <c r="N27" i="1" s="1"/>
  <c r="N29" i="1"/>
  <c r="N30" i="1" s="1"/>
  <c r="S23" i="1"/>
  <c r="S25" i="1" s="1"/>
  <c r="S26" i="1" s="1"/>
  <c r="S27" i="1" s="1"/>
  <c r="S29" i="1"/>
  <c r="S30" i="1" s="1"/>
  <c r="K9" i="1"/>
  <c r="H23" i="1"/>
  <c r="H25" i="1" s="1"/>
  <c r="H26" i="1" s="1"/>
  <c r="H27" i="1" s="1"/>
  <c r="H29" i="1"/>
  <c r="H30" i="1" s="1"/>
  <c r="I23" i="1"/>
  <c r="I25" i="1" s="1"/>
  <c r="I26" i="1" s="1"/>
  <c r="I27" i="1" s="1"/>
  <c r="K23" i="1" l="1"/>
  <c r="K25" i="1" s="1"/>
  <c r="K26" i="1" s="1"/>
  <c r="K27" i="1" s="1"/>
  <c r="K29" i="1"/>
  <c r="K30" i="1" s="1"/>
  <c r="R23" i="1"/>
  <c r="R25" i="1" s="1"/>
  <c r="R26" i="1" s="1"/>
  <c r="R27" i="1" s="1"/>
  <c r="R29" i="1"/>
  <c r="R30" i="1" s="1"/>
  <c r="F23" i="1"/>
  <c r="F25" i="1" s="1"/>
  <c r="F26" i="1" s="1"/>
  <c r="F27" i="1" s="1"/>
  <c r="F29" i="1"/>
  <c r="F30" i="1" s="1"/>
</calcChain>
</file>

<file path=xl/sharedStrings.xml><?xml version="1.0" encoding="utf-8"?>
<sst xmlns="http://schemas.openxmlformats.org/spreadsheetml/2006/main" count="47" uniqueCount="34">
  <si>
    <t xml:space="preserve">GRUPA KAPITAŁOWA CYFROWY POLSAT S.A. </t>
  </si>
  <si>
    <t>SKONSOLIDOWANY RACHUNEK ZYSKÓW I STRAT</t>
  </si>
  <si>
    <t>(w mln PLN)</t>
  </si>
  <si>
    <t>Q1</t>
  </si>
  <si>
    <t>Q2</t>
  </si>
  <si>
    <t>Q3</t>
  </si>
  <si>
    <t>Q4</t>
  </si>
  <si>
    <t>Przychody ze sprzedaży usług, produktów, towarów i materiałów</t>
  </si>
  <si>
    <t>Przychody detaliczne od klientów indywidualnych i biznesowych</t>
  </si>
  <si>
    <t>Przychody hurtowe</t>
  </si>
  <si>
    <t>Przychody ze sprzedaży sprzętu</t>
  </si>
  <si>
    <t>Pozostałe przychody ze sprzedaży</t>
  </si>
  <si>
    <t>Koszty operacyjne</t>
  </si>
  <si>
    <t>Koszty kontentu</t>
  </si>
  <si>
    <t>Koszty dystrybucji, marketingu, obsługi i utrzymania klienta</t>
  </si>
  <si>
    <t>Amortyzacja, utrata wartości i likwidacja</t>
  </si>
  <si>
    <t>Koszty techniczne i rozliczeń międzyoperatorskich</t>
  </si>
  <si>
    <t>Wynagrodzenia i świadczenia na rzecz pracowników</t>
  </si>
  <si>
    <t>Koszt własny sprzedanego sprzętu</t>
  </si>
  <si>
    <t>Koszty windykacji, odpisów aktualizujących wartość należności i koszt spisanych należności</t>
  </si>
  <si>
    <t>Inne koszty</t>
  </si>
  <si>
    <t>Pozostałe przychody / koszty operacyjne, netto</t>
  </si>
  <si>
    <t>Zysk z działalności operacyjnej</t>
  </si>
  <si>
    <r>
      <t>Zyski i straty z działalności inwestycyjnej, netto</t>
    </r>
    <r>
      <rPr>
        <vertAlign val="superscript"/>
        <sz val="10"/>
        <color indexed="8"/>
        <rFont val="Calibri"/>
        <family val="2"/>
        <charset val="238"/>
      </rPr>
      <t xml:space="preserve"> </t>
    </r>
  </si>
  <si>
    <t xml:space="preserve">Koszty finansowe </t>
  </si>
  <si>
    <t>Udział w zysku wspólnego przedsięwzięcia wycenianego metodą praw własności</t>
  </si>
  <si>
    <t>Zysk / (strata) brutto za okres</t>
  </si>
  <si>
    <t>Podatek dochodowy</t>
  </si>
  <si>
    <t>Zysk / (strata) netto za okres</t>
  </si>
  <si>
    <t>Zysk netto przypadający na akcjonariuszy Jednostki Dominującej</t>
  </si>
  <si>
    <t>Podstawowy i rozwodniony zysk na jedną akcję w złotych</t>
  </si>
  <si>
    <t xml:space="preserve"> </t>
  </si>
  <si>
    <t>EBITDA</t>
  </si>
  <si>
    <t>marża EBITDA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</si>
</sst>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;\-#,##0.0"/>
    <numFmt numFmtId="165" formatCode="##\.##0.0;\(##\.##0.0\)"/>
    <numFmt numFmtId="166" formatCode="###0.0;\(###0.0\)"/>
    <numFmt numFmtId="167" formatCode="#,##0.0;\(#,##0.0\)"/>
    <numFmt numFmtId="168" formatCode="#,##0.00;\(#,##0.00\)"/>
    <numFmt numFmtId="169" formatCode="#,##0.0"/>
    <numFmt numFmtId="170" formatCode="0.0"/>
    <numFmt numFmtId="171" formatCode="0.0%"/>
    <numFmt numFmtId="172" formatCode="_-* #,##0.00\ [$€-1]_-;\-* #,##0.00\ [$€-1]_-;_-* &quot;-&quot;??\ [$€-1]_-"/>
  </numFmts>
  <fonts count="12"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color theme="9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name val="Arial Narrow"/>
      <family val="2"/>
      <charset val="238"/>
    </font>
    <font>
      <vertAlign val="superscript"/>
      <sz val="10"/>
      <color indexed="8"/>
      <name val="Calibri"/>
      <family val="2"/>
      <charset val="238"/>
    </font>
    <font>
      <b/>
      <sz val="10"/>
      <color theme="1"/>
      <name val="Arial Narrow"/>
      <family val="2"/>
      <charset val="238"/>
    </font>
    <font>
      <sz val="11"/>
      <color indexed="8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A833"/>
        <bgColor indexed="64"/>
      </patternFill>
    </fill>
    <fill>
      <patternFill patternType="mediumGray">
        <fgColor theme="0" tint="-0.14996795556505021"/>
        <bgColor rgb="FFF7A833"/>
      </patternFill>
    </fill>
    <fill>
      <patternFill patternType="mediumGray">
        <fgColor rgb="FFF7A833"/>
      </patternFill>
    </fill>
    <fill>
      <patternFill patternType="mediumGray">
        <fgColor theme="0" tint="-0.14996795556505021"/>
        <bgColor theme="0" tint="-4.9989318521683403E-2"/>
      </patternFill>
    </fill>
    <fill>
      <patternFill patternType="mediumGray">
        <fgColor rgb="FFF7A833"/>
        <bgColor theme="0" tint="-4.9989318521683403E-2"/>
      </patternFill>
    </fill>
    <fill>
      <patternFill patternType="mediumGray">
        <fgColor theme="0" tint="-0.14996795556505021"/>
        <bgColor indexed="65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9" fontId="11" fillId="0" borderId="0" applyFont="0" applyFill="0" applyBorder="0" applyAlignment="0" applyProtection="0"/>
    <xf numFmtId="172" fontId="2" fillId="0" borderId="0"/>
    <xf numFmtId="172" fontId="2" fillId="0" borderId="0"/>
    <xf numFmtId="172" fontId="2" fillId="0" borderId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9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/>
    <xf numFmtId="0" fontId="4" fillId="2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/>
    <xf numFmtId="0" fontId="4" fillId="2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right" vertical="center"/>
    </xf>
    <xf numFmtId="0" fontId="6" fillId="4" borderId="9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7" fillId="5" borderId="11" xfId="0" applyFont="1" applyFill="1" applyBorder="1" applyAlignment="1">
      <alignment vertical="center" wrapText="1"/>
    </xf>
    <xf numFmtId="164" fontId="6" fillId="5" borderId="12" xfId="0" applyNumberFormat="1" applyFont="1" applyFill="1" applyBorder="1" applyAlignment="1">
      <alignment vertical="center"/>
    </xf>
    <xf numFmtId="164" fontId="6" fillId="6" borderId="13" xfId="0" applyNumberFormat="1" applyFont="1" applyFill="1" applyBorder="1" applyAlignment="1">
      <alignment horizontal="right" vertical="center"/>
    </xf>
    <xf numFmtId="164" fontId="6" fillId="5" borderId="11" xfId="0" applyNumberFormat="1" applyFont="1" applyFill="1" applyBorder="1" applyAlignment="1">
      <alignment vertical="center"/>
    </xf>
    <xf numFmtId="164" fontId="6" fillId="6" borderId="12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left" vertical="center" wrapText="1"/>
    </xf>
    <xf numFmtId="164" fontId="5" fillId="2" borderId="0" xfId="0" applyNumberFormat="1" applyFont="1" applyFill="1" applyBorder="1" applyAlignment="1">
      <alignment horizontal="right" vertical="center"/>
    </xf>
    <xf numFmtId="164" fontId="5" fillId="6" borderId="15" xfId="0" applyNumberFormat="1" applyFont="1" applyFill="1" applyBorder="1" applyAlignment="1">
      <alignment horizontal="right" vertical="center"/>
    </xf>
    <xf numFmtId="164" fontId="5" fillId="2" borderId="14" xfId="0" applyNumberFormat="1" applyFont="1" applyFill="1" applyBorder="1" applyAlignment="1">
      <alignment horizontal="right" vertical="center"/>
    </xf>
    <xf numFmtId="164" fontId="5" fillId="6" borderId="0" xfId="0" applyNumberFormat="1" applyFont="1" applyFill="1" applyBorder="1" applyAlignment="1">
      <alignment horizontal="right" vertical="center"/>
    </xf>
    <xf numFmtId="165" fontId="8" fillId="2" borderId="0" xfId="0" applyNumberFormat="1" applyFont="1" applyFill="1" applyAlignment="1">
      <alignment horizontal="right" vertical="center"/>
    </xf>
    <xf numFmtId="166" fontId="8" fillId="2" borderId="0" xfId="0" applyNumberFormat="1" applyFont="1" applyFill="1" applyAlignment="1">
      <alignment horizontal="right" vertical="center"/>
    </xf>
    <xf numFmtId="167" fontId="6" fillId="5" borderId="12" xfId="0" applyNumberFormat="1" applyFont="1" applyFill="1" applyBorder="1" applyAlignment="1">
      <alignment vertical="center"/>
    </xf>
    <xf numFmtId="167" fontId="6" fillId="7" borderId="13" xfId="0" applyNumberFormat="1" applyFont="1" applyFill="1" applyBorder="1" applyAlignment="1">
      <alignment vertical="center"/>
    </xf>
    <xf numFmtId="167" fontId="6" fillId="5" borderId="11" xfId="0" applyNumberFormat="1" applyFont="1" applyFill="1" applyBorder="1" applyAlignment="1">
      <alignment vertical="center"/>
    </xf>
    <xf numFmtId="167" fontId="6" fillId="7" borderId="12" xfId="0" applyNumberFormat="1" applyFont="1" applyFill="1" applyBorder="1" applyAlignment="1">
      <alignment vertical="center"/>
    </xf>
    <xf numFmtId="0" fontId="6" fillId="2" borderId="0" xfId="0" applyFont="1" applyFill="1"/>
    <xf numFmtId="0" fontId="6" fillId="0" borderId="0" xfId="0" applyFont="1"/>
    <xf numFmtId="167" fontId="5" fillId="2" borderId="0" xfId="0" applyNumberFormat="1" applyFont="1" applyFill="1" applyBorder="1" applyAlignment="1">
      <alignment horizontal="right" vertical="center"/>
    </xf>
    <xf numFmtId="167" fontId="5" fillId="6" borderId="15" xfId="0" applyNumberFormat="1" applyFont="1" applyFill="1" applyBorder="1" applyAlignment="1">
      <alignment horizontal="right" vertical="center"/>
    </xf>
    <xf numFmtId="167" fontId="5" fillId="2" borderId="14" xfId="0" applyNumberFormat="1" applyFont="1" applyFill="1" applyBorder="1" applyAlignment="1">
      <alignment horizontal="right" vertical="center"/>
    </xf>
    <xf numFmtId="167" fontId="5" fillId="6" borderId="0" xfId="0" applyNumberFormat="1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left" vertical="center" wrapText="1"/>
    </xf>
    <xf numFmtId="167" fontId="6" fillId="2" borderId="0" xfId="0" applyNumberFormat="1" applyFont="1" applyFill="1" applyBorder="1" applyAlignment="1">
      <alignment vertical="center"/>
    </xf>
    <xf numFmtId="167" fontId="6" fillId="6" borderId="15" xfId="0" applyNumberFormat="1" applyFont="1" applyFill="1" applyBorder="1" applyAlignment="1">
      <alignment horizontal="right" vertical="center"/>
    </xf>
    <xf numFmtId="167" fontId="6" fillId="2" borderId="14" xfId="0" applyNumberFormat="1" applyFont="1" applyFill="1" applyBorder="1" applyAlignment="1">
      <alignment vertical="center"/>
    </xf>
    <xf numFmtId="167" fontId="6" fillId="6" borderId="0" xfId="0" applyNumberFormat="1" applyFont="1" applyFill="1" applyBorder="1" applyAlignment="1">
      <alignment horizontal="right" vertical="center"/>
    </xf>
    <xf numFmtId="0" fontId="6" fillId="0" borderId="0" xfId="0" applyFont="1" applyFill="1"/>
    <xf numFmtId="164" fontId="6" fillId="7" borderId="13" xfId="0" applyNumberFormat="1" applyFont="1" applyFill="1" applyBorder="1" applyAlignment="1">
      <alignment horizontal="right" vertical="center"/>
    </xf>
    <xf numFmtId="164" fontId="6" fillId="7" borderId="12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168" fontId="6" fillId="2" borderId="0" xfId="0" applyNumberFormat="1" applyFont="1" applyFill="1" applyBorder="1" applyAlignment="1">
      <alignment vertical="center"/>
    </xf>
    <xf numFmtId="168" fontId="6" fillId="6" borderId="15" xfId="0" applyNumberFormat="1" applyFont="1" applyFill="1" applyBorder="1" applyAlignment="1">
      <alignment horizontal="right" vertical="center"/>
    </xf>
    <xf numFmtId="168" fontId="6" fillId="2" borderId="14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167" fontId="6" fillId="6" borderId="16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/>
    <xf numFmtId="0" fontId="7" fillId="5" borderId="1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vertical="center" wrapText="1"/>
    </xf>
    <xf numFmtId="169" fontId="7" fillId="8" borderId="3" xfId="0" applyNumberFormat="1" applyFont="1" applyFill="1" applyBorder="1" applyAlignment="1">
      <alignment vertical="center" wrapText="1"/>
    </xf>
    <xf numFmtId="170" fontId="7" fillId="5" borderId="1" xfId="0" applyNumberFormat="1" applyFont="1" applyFill="1" applyBorder="1" applyAlignment="1">
      <alignment vertical="center" wrapText="1"/>
    </xf>
    <xf numFmtId="169" fontId="7" fillId="8" borderId="2" xfId="0" applyNumberFormat="1" applyFont="1" applyFill="1" applyBorder="1" applyAlignment="1">
      <alignment vertical="center" wrapText="1"/>
    </xf>
    <xf numFmtId="170" fontId="7" fillId="5" borderId="2" xfId="0" applyNumberFormat="1" applyFont="1" applyFill="1" applyBorder="1" applyAlignment="1">
      <alignment vertical="center" wrapText="1"/>
    </xf>
    <xf numFmtId="0" fontId="7" fillId="5" borderId="7" xfId="0" applyFont="1" applyFill="1" applyBorder="1" applyAlignment="1">
      <alignment vertical="center" wrapText="1"/>
    </xf>
    <xf numFmtId="171" fontId="7" fillId="5" borderId="17" xfId="1" applyNumberFormat="1" applyFont="1" applyFill="1" applyBorder="1" applyAlignment="1">
      <alignment vertical="center" wrapText="1"/>
    </xf>
    <xf numFmtId="171" fontId="7" fillId="8" borderId="16" xfId="1" applyNumberFormat="1" applyFont="1" applyFill="1" applyBorder="1" applyAlignment="1">
      <alignment vertical="center" wrapText="1"/>
    </xf>
    <xf numFmtId="171" fontId="7" fillId="5" borderId="7" xfId="1" applyNumberFormat="1" applyFont="1" applyFill="1" applyBorder="1" applyAlignment="1">
      <alignment vertical="center" wrapText="1"/>
    </xf>
    <xf numFmtId="171" fontId="7" fillId="8" borderId="17" xfId="1" applyNumberFormat="1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</cellXfs>
  <cellStyles count="7">
    <cellStyle name="Normalny" xfId="0" builtinId="0"/>
    <cellStyle name="Normalny 2" xfId="2"/>
    <cellStyle name="Normalny 2 2 3" xfId="3"/>
    <cellStyle name="Normalny 66" xfId="4"/>
    <cellStyle name="Procentowy" xfId="1" builtinId="5"/>
    <cellStyle name="Procentowy 2" xfId="5"/>
    <cellStyle name="Procentowy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C48"/>
  <sheetViews>
    <sheetView showGridLines="0" tabSelected="1" zoomScale="85" zoomScaleNormal="85" zoomScaleSheetLayoutView="70" workbookViewId="0">
      <pane xSplit="1" topLeftCell="P1" activePane="topRight" state="frozen"/>
      <selection pane="topRight" activeCell="Y13" sqref="Y13"/>
    </sheetView>
  </sheetViews>
  <sheetFormatPr defaultRowHeight="28.5" customHeight="1"/>
  <cols>
    <col min="1" max="1" width="46.625" style="11" customWidth="1"/>
    <col min="2" max="7" width="9" style="76"/>
    <col min="8" max="8" width="9" style="77"/>
    <col min="9" max="9" width="9" style="78"/>
    <col min="10" max="11" width="10.125" style="76" bestFit="1" customWidth="1"/>
    <col min="12" max="12" width="10.125" style="76" customWidth="1"/>
    <col min="13" max="15" width="9.25" style="76" customWidth="1"/>
    <col min="16" max="16" width="10.125" style="76" bestFit="1" customWidth="1"/>
    <col min="17" max="20" width="10.125" style="76" customWidth="1"/>
    <col min="21" max="21" width="10.125" style="76" bestFit="1" customWidth="1"/>
    <col min="22" max="32" width="9" style="10"/>
    <col min="33" max="16384" width="9" style="11"/>
  </cols>
  <sheetData>
    <row r="1" spans="1:497" customFormat="1" ht="50.25" customHeight="1" thickBo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</row>
    <row r="2" spans="1:497" ht="28.5" customHeight="1">
      <c r="A2" s="3" t="s">
        <v>1</v>
      </c>
      <c r="B2" s="4">
        <v>2012</v>
      </c>
      <c r="C2" s="4"/>
      <c r="D2" s="4"/>
      <c r="E2" s="4"/>
      <c r="F2" s="5"/>
      <c r="G2" s="4">
        <v>2013</v>
      </c>
      <c r="H2" s="4"/>
      <c r="I2" s="4"/>
      <c r="J2" s="4"/>
      <c r="K2" s="5"/>
      <c r="L2" s="6">
        <v>2014</v>
      </c>
      <c r="M2" s="4"/>
      <c r="N2" s="4"/>
      <c r="O2" s="4"/>
      <c r="P2" s="5"/>
      <c r="Q2" s="7">
        <v>2015</v>
      </c>
      <c r="R2" s="8"/>
      <c r="S2" s="8"/>
      <c r="T2" s="8"/>
      <c r="U2" s="9"/>
    </row>
    <row r="3" spans="1:497" ht="16.5" customHeight="1" thickBo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>
        <v>2012</v>
      </c>
      <c r="G3" s="15" t="s">
        <v>3</v>
      </c>
      <c r="H3" s="13" t="s">
        <v>4</v>
      </c>
      <c r="I3" s="13" t="s">
        <v>5</v>
      </c>
      <c r="J3" s="13" t="s">
        <v>6</v>
      </c>
      <c r="K3" s="16">
        <v>2013</v>
      </c>
      <c r="L3" s="15" t="s">
        <v>3</v>
      </c>
      <c r="M3" s="13" t="s">
        <v>4</v>
      </c>
      <c r="N3" s="13" t="s">
        <v>5</v>
      </c>
      <c r="O3" s="13" t="s">
        <v>6</v>
      </c>
      <c r="P3" s="14">
        <v>2014</v>
      </c>
      <c r="Q3" s="13" t="s">
        <v>3</v>
      </c>
      <c r="R3" s="13" t="s">
        <v>4</v>
      </c>
      <c r="S3" s="13" t="s">
        <v>5</v>
      </c>
      <c r="T3" s="13" t="s">
        <v>6</v>
      </c>
      <c r="U3" s="14">
        <v>2015</v>
      </c>
    </row>
    <row r="4" spans="1:497" ht="34.5" customHeight="1" thickBot="1">
      <c r="A4" s="17" t="s">
        <v>7</v>
      </c>
      <c r="B4" s="18">
        <f>SUM(B5:B8)</f>
        <v>669.2</v>
      </c>
      <c r="C4" s="18">
        <f t="shared" ref="C4:O4" si="0">SUM(C5:C8)</f>
        <v>713.8</v>
      </c>
      <c r="D4" s="18">
        <f t="shared" si="0"/>
        <v>644.5</v>
      </c>
      <c r="E4" s="18">
        <f t="shared" si="0"/>
        <v>750.60000000000014</v>
      </c>
      <c r="F4" s="19">
        <f>SUM(F5:F8)</f>
        <v>2778.0999999999995</v>
      </c>
      <c r="G4" s="20">
        <f t="shared" si="0"/>
        <v>697.1</v>
      </c>
      <c r="H4" s="18">
        <f t="shared" si="0"/>
        <v>735.9</v>
      </c>
      <c r="I4" s="18">
        <f t="shared" si="0"/>
        <v>677.3</v>
      </c>
      <c r="J4" s="18">
        <f t="shared" si="0"/>
        <v>800.5</v>
      </c>
      <c r="K4" s="21">
        <f>SUM(K5:K8)</f>
        <v>2910.8</v>
      </c>
      <c r="L4" s="20">
        <f t="shared" si="0"/>
        <v>723.29999999999984</v>
      </c>
      <c r="M4" s="18">
        <f t="shared" si="0"/>
        <v>1745.9</v>
      </c>
      <c r="N4" s="18">
        <f t="shared" si="0"/>
        <v>2419.6</v>
      </c>
      <c r="O4" s="18">
        <f t="shared" si="0"/>
        <v>2521.1000000000004</v>
      </c>
      <c r="P4" s="19">
        <f>SUM(P5:P8)</f>
        <v>7409.9</v>
      </c>
      <c r="Q4" s="18">
        <f t="shared" ref="Q4:T4" si="1">SUM(Q5:Q8)</f>
        <v>2329</v>
      </c>
      <c r="R4" s="18">
        <f t="shared" si="1"/>
        <v>2469.1999999999998</v>
      </c>
      <c r="S4" s="18">
        <f t="shared" si="1"/>
        <v>2414.8999999999996</v>
      </c>
      <c r="T4" s="18">
        <f t="shared" si="1"/>
        <v>2609.9</v>
      </c>
      <c r="U4" s="19">
        <f>SUM(U5:U8)</f>
        <v>9823</v>
      </c>
    </row>
    <row r="5" spans="1:497" ht="24.75" customHeight="1">
      <c r="A5" s="22" t="s">
        <v>8</v>
      </c>
      <c r="B5" s="23">
        <v>424</v>
      </c>
      <c r="C5" s="23">
        <v>427.1</v>
      </c>
      <c r="D5" s="23">
        <v>434.4</v>
      </c>
      <c r="E5" s="23">
        <v>446.6</v>
      </c>
      <c r="F5" s="24">
        <f>SUM(B5:E5)</f>
        <v>1732.1</v>
      </c>
      <c r="G5" s="25">
        <v>451.7</v>
      </c>
      <c r="H5" s="23">
        <v>452</v>
      </c>
      <c r="I5" s="23">
        <v>460.3</v>
      </c>
      <c r="J5" s="23">
        <v>466.1</v>
      </c>
      <c r="K5" s="26">
        <f>SUM(G5:J5)</f>
        <v>1830.1</v>
      </c>
      <c r="L5" s="25">
        <v>467.79999999999995</v>
      </c>
      <c r="M5" s="23">
        <v>1204.5</v>
      </c>
      <c r="N5" s="23">
        <v>1710.7</v>
      </c>
      <c r="O5" s="23">
        <v>1701.7</v>
      </c>
      <c r="P5" s="24">
        <f>SUM(L5:O5)</f>
        <v>5084.7</v>
      </c>
      <c r="Q5" s="23">
        <v>1637.2</v>
      </c>
      <c r="R5" s="23">
        <v>1652</v>
      </c>
      <c r="S5" s="23">
        <v>1643.3</v>
      </c>
      <c r="T5" s="27">
        <v>1620.6</v>
      </c>
      <c r="U5" s="24">
        <v>6553.1</v>
      </c>
    </row>
    <row r="6" spans="1:497" ht="20.100000000000001" customHeight="1">
      <c r="A6" s="22" t="s">
        <v>9</v>
      </c>
      <c r="B6" s="23">
        <v>234.6</v>
      </c>
      <c r="C6" s="23">
        <v>272.7</v>
      </c>
      <c r="D6" s="23">
        <v>198</v>
      </c>
      <c r="E6" s="23">
        <v>286.3</v>
      </c>
      <c r="F6" s="24">
        <f t="shared" ref="F6:F8" si="2">SUM(B6:E6)</f>
        <v>991.59999999999991</v>
      </c>
      <c r="G6" s="25">
        <v>223.8</v>
      </c>
      <c r="H6" s="23">
        <v>265.2</v>
      </c>
      <c r="I6" s="23">
        <v>204</v>
      </c>
      <c r="J6" s="23">
        <v>317.2</v>
      </c>
      <c r="K6" s="26">
        <f t="shared" ref="K6:K8" si="3">SUM(G6:J6)</f>
        <v>1010.2</v>
      </c>
      <c r="L6" s="25">
        <v>242.19999999999993</v>
      </c>
      <c r="M6" s="23">
        <v>479.1</v>
      </c>
      <c r="N6" s="23">
        <v>591.6</v>
      </c>
      <c r="O6" s="23">
        <v>641.1</v>
      </c>
      <c r="P6" s="24">
        <f t="shared" ref="P6:P8" si="4">SUM(L6:O6)</f>
        <v>1954</v>
      </c>
      <c r="Q6" s="23">
        <v>553.29999999999995</v>
      </c>
      <c r="R6" s="23">
        <v>688.7</v>
      </c>
      <c r="S6" s="23">
        <v>616.9</v>
      </c>
      <c r="T6" s="28">
        <v>738</v>
      </c>
      <c r="U6" s="24">
        <v>2596.9</v>
      </c>
    </row>
    <row r="7" spans="1:497" ht="20.100000000000001" customHeight="1">
      <c r="A7" s="22" t="s">
        <v>10</v>
      </c>
      <c r="B7" s="23">
        <v>2.7</v>
      </c>
      <c r="C7" s="23">
        <v>6.2</v>
      </c>
      <c r="D7" s="23">
        <v>2.6</v>
      </c>
      <c r="E7" s="23">
        <v>7.2</v>
      </c>
      <c r="F7" s="24">
        <f t="shared" si="2"/>
        <v>18.7</v>
      </c>
      <c r="G7" s="25">
        <v>13.1</v>
      </c>
      <c r="H7" s="23">
        <v>11.8</v>
      </c>
      <c r="I7" s="23">
        <v>7.1</v>
      </c>
      <c r="J7" s="23">
        <v>9.6999999999999993</v>
      </c>
      <c r="K7" s="26">
        <f t="shared" si="3"/>
        <v>41.7</v>
      </c>
      <c r="L7" s="25">
        <v>7.8999999999999986</v>
      </c>
      <c r="M7" s="23">
        <v>55.4</v>
      </c>
      <c r="N7" s="23">
        <v>104.1</v>
      </c>
      <c r="O7" s="23">
        <v>159.9</v>
      </c>
      <c r="P7" s="24">
        <f t="shared" si="4"/>
        <v>327.29999999999995</v>
      </c>
      <c r="Q7" s="23">
        <v>118.4</v>
      </c>
      <c r="R7" s="23">
        <v>106.9</v>
      </c>
      <c r="S7" s="23">
        <v>131.19999999999999</v>
      </c>
      <c r="T7" s="28">
        <v>226.89999999999998</v>
      </c>
      <c r="U7" s="24">
        <v>583.4</v>
      </c>
    </row>
    <row r="8" spans="1:497" ht="20.100000000000001" customHeight="1" thickBot="1">
      <c r="A8" s="22" t="s">
        <v>11</v>
      </c>
      <c r="B8" s="23">
        <v>7.9</v>
      </c>
      <c r="C8" s="23">
        <v>7.8</v>
      </c>
      <c r="D8" s="23">
        <v>9.5</v>
      </c>
      <c r="E8" s="23">
        <v>10.5</v>
      </c>
      <c r="F8" s="24">
        <f t="shared" si="2"/>
        <v>35.700000000000003</v>
      </c>
      <c r="G8" s="25">
        <v>8.5</v>
      </c>
      <c r="H8" s="23">
        <v>6.9</v>
      </c>
      <c r="I8" s="23">
        <v>5.9</v>
      </c>
      <c r="J8" s="23">
        <v>7.5</v>
      </c>
      <c r="K8" s="26">
        <f t="shared" si="3"/>
        <v>28.8</v>
      </c>
      <c r="L8" s="25">
        <v>5.4</v>
      </c>
      <c r="M8" s="23">
        <v>6.9</v>
      </c>
      <c r="N8" s="23">
        <v>13.2</v>
      </c>
      <c r="O8" s="23">
        <v>18.399999999999999</v>
      </c>
      <c r="P8" s="24">
        <f t="shared" si="4"/>
        <v>43.9</v>
      </c>
      <c r="Q8" s="23">
        <v>20.100000000000001</v>
      </c>
      <c r="R8" s="23">
        <v>21.6</v>
      </c>
      <c r="S8" s="23">
        <v>23.5</v>
      </c>
      <c r="T8" s="28">
        <v>24.399999999999991</v>
      </c>
      <c r="U8" s="24">
        <v>89.6</v>
      </c>
    </row>
    <row r="9" spans="1:497" s="34" customFormat="1" ht="20.100000000000001" customHeight="1" thickBot="1">
      <c r="A9" s="17" t="s">
        <v>12</v>
      </c>
      <c r="B9" s="29">
        <f t="shared" ref="B9:U9" si="5">SUM(B10:B17)</f>
        <v>-464.5</v>
      </c>
      <c r="C9" s="29">
        <f t="shared" si="5"/>
        <v>-499.7</v>
      </c>
      <c r="D9" s="29">
        <f t="shared" si="5"/>
        <v>-444.9</v>
      </c>
      <c r="E9" s="29">
        <f t="shared" si="5"/>
        <v>-562.4</v>
      </c>
      <c r="F9" s="30">
        <f t="shared" si="5"/>
        <v>-1971.5000000000002</v>
      </c>
      <c r="G9" s="31">
        <f t="shared" si="5"/>
        <v>-512.92000000000007</v>
      </c>
      <c r="H9" s="29">
        <f t="shared" si="5"/>
        <v>-542.4</v>
      </c>
      <c r="I9" s="29">
        <f t="shared" si="5"/>
        <v>-510.7</v>
      </c>
      <c r="J9" s="29">
        <f t="shared" si="5"/>
        <v>-591.70000000000016</v>
      </c>
      <c r="K9" s="32">
        <f t="shared" si="5"/>
        <v>-2157.7200000000003</v>
      </c>
      <c r="L9" s="31">
        <f t="shared" si="5"/>
        <v>-507.49999999999994</v>
      </c>
      <c r="M9" s="29">
        <f t="shared" si="5"/>
        <v>-1351.8</v>
      </c>
      <c r="N9" s="29">
        <f t="shared" si="5"/>
        <v>-1992.5</v>
      </c>
      <c r="O9" s="29">
        <f t="shared" si="5"/>
        <v>-2125.4</v>
      </c>
      <c r="P9" s="30">
        <f t="shared" si="5"/>
        <v>-5977.1</v>
      </c>
      <c r="Q9" s="29">
        <f t="shared" si="5"/>
        <v>-1908.9999999999998</v>
      </c>
      <c r="R9" s="29">
        <f t="shared" si="5"/>
        <v>-1899.4999999999998</v>
      </c>
      <c r="S9" s="29">
        <f t="shared" si="5"/>
        <v>-1900.1</v>
      </c>
      <c r="T9" s="29">
        <f t="shared" si="5"/>
        <v>-2159.2999999999997</v>
      </c>
      <c r="U9" s="30">
        <f t="shared" si="5"/>
        <v>-7867.9000000000005</v>
      </c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</row>
    <row r="10" spans="1:497" ht="20.100000000000001" customHeight="1">
      <c r="A10" s="22" t="s">
        <v>13</v>
      </c>
      <c r="B10" s="35">
        <v>-206.8</v>
      </c>
      <c r="C10" s="35">
        <v>-226.6</v>
      </c>
      <c r="D10" s="35">
        <v>-171.5</v>
      </c>
      <c r="E10" s="35">
        <v>-219</v>
      </c>
      <c r="F10" s="36">
        <f>SUM(B10:E10)</f>
        <v>-823.9</v>
      </c>
      <c r="G10" s="37">
        <v>-207.5</v>
      </c>
      <c r="H10" s="35">
        <v>-239.5</v>
      </c>
      <c r="I10" s="35">
        <v>-219.3</v>
      </c>
      <c r="J10" s="35">
        <v>-260.7</v>
      </c>
      <c r="K10" s="38">
        <f>SUM(G10:J10)</f>
        <v>-927</v>
      </c>
      <c r="L10" s="37">
        <v>-210.7</v>
      </c>
      <c r="M10" s="35">
        <v>-260.89999999999998</v>
      </c>
      <c r="N10" s="35">
        <v>-262.39999999999998</v>
      </c>
      <c r="O10" s="35">
        <v>-295.60000000000002</v>
      </c>
      <c r="P10" s="36">
        <v>-1029.5</v>
      </c>
      <c r="Q10" s="35">
        <v>-235.5</v>
      </c>
      <c r="R10" s="35">
        <v>-274</v>
      </c>
      <c r="S10" s="35">
        <v>-257.3</v>
      </c>
      <c r="T10" s="28">
        <v>-299.10000000000014</v>
      </c>
      <c r="U10" s="36">
        <v>-1065.9000000000001</v>
      </c>
    </row>
    <row r="11" spans="1:497" ht="18.75" customHeight="1">
      <c r="A11" s="22" t="s">
        <v>14</v>
      </c>
      <c r="B11" s="35">
        <v>-71.5</v>
      </c>
      <c r="C11" s="35">
        <v>-71.8</v>
      </c>
      <c r="D11" s="35">
        <v>-73.7</v>
      </c>
      <c r="E11" s="35">
        <v>-95.7</v>
      </c>
      <c r="F11" s="36">
        <f t="shared" ref="F11:F18" si="6">SUM(B11:E11)</f>
        <v>-312.7</v>
      </c>
      <c r="G11" s="37">
        <v>-79</v>
      </c>
      <c r="H11" s="35">
        <v>-81.3</v>
      </c>
      <c r="I11" s="35">
        <v>-79.3</v>
      </c>
      <c r="J11" s="35">
        <v>-92.4</v>
      </c>
      <c r="K11" s="38">
        <f t="shared" ref="K11:K18" si="7">SUM(G11:J11)</f>
        <v>-332</v>
      </c>
      <c r="L11" s="37">
        <v>-75.3</v>
      </c>
      <c r="M11" s="35">
        <v>-132.19999999999999</v>
      </c>
      <c r="N11" s="35">
        <v>-186.8</v>
      </c>
      <c r="O11" s="35">
        <v>-218.3</v>
      </c>
      <c r="P11" s="36">
        <f t="shared" ref="P11:P18" si="8">SUM(L11:O11)</f>
        <v>-612.6</v>
      </c>
      <c r="Q11" s="35">
        <v>-189.2</v>
      </c>
      <c r="R11" s="35">
        <v>-193.2</v>
      </c>
      <c r="S11" s="35">
        <v>-200.1</v>
      </c>
      <c r="T11" s="28">
        <v>-220.1</v>
      </c>
      <c r="U11" s="36">
        <v>-802.6</v>
      </c>
    </row>
    <row r="12" spans="1:497" ht="13.5">
      <c r="A12" s="22" t="s">
        <v>15</v>
      </c>
      <c r="B12" s="35">
        <v>-54.4</v>
      </c>
      <c r="C12" s="35">
        <v>-56.7</v>
      </c>
      <c r="D12" s="35">
        <v>-60.2</v>
      </c>
      <c r="E12" s="35">
        <v>-71.7</v>
      </c>
      <c r="F12" s="36">
        <f t="shared" si="6"/>
        <v>-243</v>
      </c>
      <c r="G12" s="37">
        <v>-60.7</v>
      </c>
      <c r="H12" s="35">
        <v>-62.3</v>
      </c>
      <c r="I12" s="35">
        <v>-64.8</v>
      </c>
      <c r="J12" s="35">
        <v>-68.599999999999994</v>
      </c>
      <c r="K12" s="38">
        <f t="shared" si="7"/>
        <v>-256.39999999999998</v>
      </c>
      <c r="L12" s="37">
        <v>-62.4</v>
      </c>
      <c r="M12" s="35">
        <v>-311.3</v>
      </c>
      <c r="N12" s="35">
        <v>-478.3</v>
      </c>
      <c r="O12" s="35">
        <v>-443.8</v>
      </c>
      <c r="P12" s="36">
        <f t="shared" si="8"/>
        <v>-1295.8</v>
      </c>
      <c r="Q12" s="35">
        <v>-467.9</v>
      </c>
      <c r="R12" s="35">
        <v>-393.5</v>
      </c>
      <c r="S12" s="35">
        <v>-401.2</v>
      </c>
      <c r="T12" s="28">
        <v>-436.70000000000005</v>
      </c>
      <c r="U12" s="36">
        <v>-1699.3</v>
      </c>
    </row>
    <row r="13" spans="1:497" ht="20.100000000000001" customHeight="1">
      <c r="A13" s="22" t="s">
        <v>16</v>
      </c>
      <c r="B13" s="35">
        <v>-49.7</v>
      </c>
      <c r="C13" s="35">
        <v>-55.1</v>
      </c>
      <c r="D13" s="35">
        <v>-58.6</v>
      </c>
      <c r="E13" s="35">
        <v>-59.3</v>
      </c>
      <c r="F13" s="36">
        <f t="shared" si="6"/>
        <v>-222.7</v>
      </c>
      <c r="G13" s="37">
        <v>-60.7</v>
      </c>
      <c r="H13" s="35">
        <v>-62</v>
      </c>
      <c r="I13" s="35">
        <v>-62.2</v>
      </c>
      <c r="J13" s="35">
        <v>-71.400000000000006</v>
      </c>
      <c r="K13" s="38">
        <f t="shared" si="7"/>
        <v>-256.3</v>
      </c>
      <c r="L13" s="37">
        <v>-71.400000000000006</v>
      </c>
      <c r="M13" s="35">
        <v>-288</v>
      </c>
      <c r="N13" s="35">
        <v>-495.9</v>
      </c>
      <c r="O13" s="35">
        <v>-557.20000000000005</v>
      </c>
      <c r="P13" s="36">
        <f t="shared" si="8"/>
        <v>-1412.5</v>
      </c>
      <c r="Q13" s="35">
        <v>-482.3</v>
      </c>
      <c r="R13" s="35">
        <v>-522.4</v>
      </c>
      <c r="S13" s="35">
        <v>-551.20000000000005</v>
      </c>
      <c r="T13" s="28">
        <v>-585.09999999999991</v>
      </c>
      <c r="U13" s="36">
        <v>-2141</v>
      </c>
    </row>
    <row r="14" spans="1:497" ht="20.100000000000001" customHeight="1">
      <c r="A14" s="22" t="s">
        <v>17</v>
      </c>
      <c r="B14" s="35">
        <v>-40.6</v>
      </c>
      <c r="C14" s="35">
        <v>-40.299999999999997</v>
      </c>
      <c r="D14" s="35">
        <v>-38.9</v>
      </c>
      <c r="E14" s="35">
        <v>-58.6</v>
      </c>
      <c r="F14" s="36">
        <f t="shared" si="6"/>
        <v>-178.4</v>
      </c>
      <c r="G14" s="37">
        <v>-43.1</v>
      </c>
      <c r="H14" s="35">
        <v>-41.9</v>
      </c>
      <c r="I14" s="35">
        <v>-40.4</v>
      </c>
      <c r="J14" s="35">
        <v>-53.2</v>
      </c>
      <c r="K14" s="38">
        <f t="shared" si="7"/>
        <v>-178.60000000000002</v>
      </c>
      <c r="L14" s="37">
        <v>-44.7</v>
      </c>
      <c r="M14" s="35">
        <v>-108.2</v>
      </c>
      <c r="N14" s="35">
        <v>-118</v>
      </c>
      <c r="O14" s="35">
        <v>-150.9</v>
      </c>
      <c r="P14" s="36">
        <f t="shared" si="8"/>
        <v>-421.79999999999995</v>
      </c>
      <c r="Q14" s="35">
        <v>-129.1</v>
      </c>
      <c r="R14" s="35">
        <v>-140.80000000000001</v>
      </c>
      <c r="S14" s="35">
        <v>-122.3</v>
      </c>
      <c r="T14" s="28">
        <v>-158.00000000000006</v>
      </c>
      <c r="U14" s="36">
        <v>-550.20000000000005</v>
      </c>
    </row>
    <row r="15" spans="1:497" ht="18.75" customHeight="1">
      <c r="A15" s="22" t="s">
        <v>18</v>
      </c>
      <c r="B15" s="35">
        <v>-5.5</v>
      </c>
      <c r="C15" s="35">
        <v>-7.6</v>
      </c>
      <c r="D15" s="35">
        <v>-7</v>
      </c>
      <c r="E15" s="35">
        <v>-16.100000000000001</v>
      </c>
      <c r="F15" s="36">
        <f t="shared" si="6"/>
        <v>-36.200000000000003</v>
      </c>
      <c r="G15" s="37">
        <v>-25.8</v>
      </c>
      <c r="H15" s="35">
        <v>-16.8</v>
      </c>
      <c r="I15" s="35">
        <v>-10.7</v>
      </c>
      <c r="J15" s="35">
        <v>-10.6</v>
      </c>
      <c r="K15" s="38">
        <f t="shared" si="7"/>
        <v>-63.9</v>
      </c>
      <c r="L15" s="37">
        <v>-10.300000000000011</v>
      </c>
      <c r="M15" s="35">
        <v>-189.7</v>
      </c>
      <c r="N15" s="35">
        <v>-348.6</v>
      </c>
      <c r="O15" s="35">
        <v>-376.6</v>
      </c>
      <c r="P15" s="36">
        <f t="shared" si="8"/>
        <v>-925.2</v>
      </c>
      <c r="Q15" s="35">
        <v>-332.5</v>
      </c>
      <c r="R15" s="35">
        <v>-291.7</v>
      </c>
      <c r="S15" s="35">
        <v>-314.89999999999998</v>
      </c>
      <c r="T15" s="28">
        <v>-393.59999999999991</v>
      </c>
      <c r="U15" s="36">
        <v>-1332.8</v>
      </c>
    </row>
    <row r="16" spans="1:497" ht="24.75" customHeight="1">
      <c r="A16" s="22" t="s">
        <v>19</v>
      </c>
      <c r="B16" s="35">
        <v>-5.9</v>
      </c>
      <c r="C16" s="35">
        <v>-8.4</v>
      </c>
      <c r="D16" s="35">
        <v>-5.3</v>
      </c>
      <c r="E16" s="35">
        <v>-7.8</v>
      </c>
      <c r="F16" s="36">
        <f t="shared" si="6"/>
        <v>-27.400000000000002</v>
      </c>
      <c r="G16" s="37">
        <v>-6.42</v>
      </c>
      <c r="H16" s="35">
        <v>-9.3000000000000007</v>
      </c>
      <c r="I16" s="35">
        <v>-5.3</v>
      </c>
      <c r="J16" s="35">
        <v>-7.2</v>
      </c>
      <c r="K16" s="38">
        <f t="shared" si="7"/>
        <v>-28.22</v>
      </c>
      <c r="L16" s="37">
        <v>-6.6999999999999993</v>
      </c>
      <c r="M16" s="35">
        <v>-18.100000000000001</v>
      </c>
      <c r="N16" s="35">
        <v>-15.3</v>
      </c>
      <c r="O16" s="35">
        <v>-27.5</v>
      </c>
      <c r="P16" s="36">
        <f t="shared" si="8"/>
        <v>-67.599999999999994</v>
      </c>
      <c r="Q16" s="35">
        <v>-18.7</v>
      </c>
      <c r="R16" s="35">
        <v>-27.8</v>
      </c>
      <c r="S16" s="35">
        <v>-8.5</v>
      </c>
      <c r="T16" s="28">
        <v>-7.6000000000000014</v>
      </c>
      <c r="U16" s="36">
        <v>-62.6</v>
      </c>
    </row>
    <row r="17" spans="1:32" ht="18.75" customHeight="1">
      <c r="A17" s="22" t="s">
        <v>20</v>
      </c>
      <c r="B17" s="35">
        <v>-30.1</v>
      </c>
      <c r="C17" s="35">
        <v>-33.200000000000003</v>
      </c>
      <c r="D17" s="35">
        <v>-29.7</v>
      </c>
      <c r="E17" s="35">
        <v>-34.200000000000003</v>
      </c>
      <c r="F17" s="36">
        <f t="shared" si="6"/>
        <v>-127.2</v>
      </c>
      <c r="G17" s="37">
        <v>-29.7</v>
      </c>
      <c r="H17" s="35">
        <v>-29.3</v>
      </c>
      <c r="I17" s="35">
        <v>-28.7</v>
      </c>
      <c r="J17" s="35">
        <v>-27.6</v>
      </c>
      <c r="K17" s="38">
        <f t="shared" si="7"/>
        <v>-115.30000000000001</v>
      </c>
      <c r="L17" s="37">
        <v>-26.000000000000007</v>
      </c>
      <c r="M17" s="35">
        <v>-43.4</v>
      </c>
      <c r="N17" s="35">
        <v>-87.2</v>
      </c>
      <c r="O17" s="35">
        <v>-55.5</v>
      </c>
      <c r="P17" s="36">
        <f t="shared" si="8"/>
        <v>-212.10000000000002</v>
      </c>
      <c r="Q17" s="35">
        <v>-53.8</v>
      </c>
      <c r="R17" s="35">
        <v>-56.1</v>
      </c>
      <c r="S17" s="35">
        <v>-44.6</v>
      </c>
      <c r="T17" s="28">
        <v>-59.099999999999994</v>
      </c>
      <c r="U17" s="36">
        <v>-213.5</v>
      </c>
    </row>
    <row r="18" spans="1:32" s="44" customFormat="1" ht="20.100000000000001" customHeight="1" thickBot="1">
      <c r="A18" s="39" t="s">
        <v>21</v>
      </c>
      <c r="B18" s="40">
        <v>-1.7</v>
      </c>
      <c r="C18" s="40">
        <v>-1.1000000000000001</v>
      </c>
      <c r="D18" s="40">
        <v>-2</v>
      </c>
      <c r="E18" s="40">
        <v>-12.7</v>
      </c>
      <c r="F18" s="41">
        <f t="shared" si="6"/>
        <v>-17.5</v>
      </c>
      <c r="G18" s="42">
        <v>0.5</v>
      </c>
      <c r="H18" s="40">
        <v>1.5</v>
      </c>
      <c r="I18" s="40">
        <v>36.799999999999997</v>
      </c>
      <c r="J18" s="40">
        <v>-2</v>
      </c>
      <c r="K18" s="43">
        <f t="shared" si="7"/>
        <v>36.799999999999997</v>
      </c>
      <c r="L18" s="42">
        <v>3.6</v>
      </c>
      <c r="M18" s="40">
        <v>3.5</v>
      </c>
      <c r="N18" s="40">
        <v>4.7</v>
      </c>
      <c r="O18" s="40">
        <v>-2.2000000000000002</v>
      </c>
      <c r="P18" s="41">
        <f t="shared" si="8"/>
        <v>9.6000000000000014</v>
      </c>
      <c r="Q18" s="40">
        <v>8.6999999999999993</v>
      </c>
      <c r="R18" s="40">
        <v>13.8</v>
      </c>
      <c r="S18" s="40">
        <v>14.4</v>
      </c>
      <c r="T18" s="40">
        <v>-6.2</v>
      </c>
      <c r="U18" s="41">
        <v>30.7</v>
      </c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</row>
    <row r="19" spans="1:32" s="34" customFormat="1" ht="20.100000000000001" customHeight="1" thickBot="1">
      <c r="A19" s="17" t="s">
        <v>22</v>
      </c>
      <c r="B19" s="29">
        <f t="shared" ref="B19:U19" si="9">B4+B9+B18</f>
        <v>203.00000000000006</v>
      </c>
      <c r="C19" s="29">
        <f t="shared" si="9"/>
        <v>212.99999999999997</v>
      </c>
      <c r="D19" s="29">
        <f t="shared" si="9"/>
        <v>197.60000000000002</v>
      </c>
      <c r="E19" s="29">
        <f t="shared" si="9"/>
        <v>175.50000000000017</v>
      </c>
      <c r="F19" s="45">
        <f t="shared" si="9"/>
        <v>789.09999999999923</v>
      </c>
      <c r="G19" s="20">
        <f t="shared" si="9"/>
        <v>184.67999999999995</v>
      </c>
      <c r="H19" s="18">
        <f t="shared" si="9"/>
        <v>195</v>
      </c>
      <c r="I19" s="18">
        <f t="shared" si="9"/>
        <v>203.39999999999998</v>
      </c>
      <c r="J19" s="18">
        <f t="shared" si="9"/>
        <v>206.79999999999984</v>
      </c>
      <c r="K19" s="46">
        <f t="shared" si="9"/>
        <v>789.87999999999988</v>
      </c>
      <c r="L19" s="20">
        <f t="shared" si="9"/>
        <v>219.39999999999989</v>
      </c>
      <c r="M19" s="18">
        <f t="shared" si="9"/>
        <v>397.60000000000014</v>
      </c>
      <c r="N19" s="18">
        <f t="shared" si="9"/>
        <v>431.7999999999999</v>
      </c>
      <c r="O19" s="18">
        <f t="shared" si="9"/>
        <v>393.50000000000028</v>
      </c>
      <c r="P19" s="45">
        <f t="shared" si="9"/>
        <v>1442.3999999999992</v>
      </c>
      <c r="Q19" s="18">
        <f t="shared" si="9"/>
        <v>428.70000000000022</v>
      </c>
      <c r="R19" s="18">
        <f t="shared" si="9"/>
        <v>583.5</v>
      </c>
      <c r="S19" s="18">
        <f t="shared" si="9"/>
        <v>529.1999999999997</v>
      </c>
      <c r="T19" s="18">
        <f t="shared" si="9"/>
        <v>444.40000000000038</v>
      </c>
      <c r="U19" s="45">
        <f t="shared" si="9"/>
        <v>1985.7999999999995</v>
      </c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</row>
    <row r="20" spans="1:32" ht="20.100000000000001" customHeight="1">
      <c r="A20" s="22" t="s">
        <v>23</v>
      </c>
      <c r="B20" s="35">
        <v>12.5</v>
      </c>
      <c r="C20" s="35">
        <v>-8.5</v>
      </c>
      <c r="D20" s="35">
        <v>5.3</v>
      </c>
      <c r="E20" s="35">
        <v>5</v>
      </c>
      <c r="F20" s="36">
        <f>SUM(B20:E20)</f>
        <v>14.3</v>
      </c>
      <c r="G20" s="37">
        <v>3.9</v>
      </c>
      <c r="H20" s="35">
        <v>0.7</v>
      </c>
      <c r="I20" s="35">
        <v>7.4</v>
      </c>
      <c r="J20" s="35">
        <v>4.0999999999999996</v>
      </c>
      <c r="K20" s="38">
        <f>SUM(G20:J20)</f>
        <v>16.100000000000001</v>
      </c>
      <c r="L20" s="37">
        <v>1.3</v>
      </c>
      <c r="M20" s="35">
        <v>23.9</v>
      </c>
      <c r="N20" s="35">
        <v>1.5</v>
      </c>
      <c r="O20" s="35">
        <v>-11.4</v>
      </c>
      <c r="P20" s="36">
        <v>15.2</v>
      </c>
      <c r="Q20" s="35">
        <v>28.9</v>
      </c>
      <c r="R20" s="35">
        <v>-11.9</v>
      </c>
      <c r="S20" s="35">
        <v>-5.2</v>
      </c>
      <c r="T20" s="28">
        <v>-3.2</v>
      </c>
      <c r="U20" s="36">
        <v>8.6</v>
      </c>
    </row>
    <row r="21" spans="1:32" ht="20.100000000000001" customHeight="1">
      <c r="A21" s="22" t="s">
        <v>24</v>
      </c>
      <c r="B21" s="35">
        <v>30.1</v>
      </c>
      <c r="C21" s="35">
        <v>-92.4</v>
      </c>
      <c r="D21" s="35">
        <v>-5.2</v>
      </c>
      <c r="E21" s="35">
        <v>-43.1</v>
      </c>
      <c r="F21" s="36">
        <f t="shared" ref="F21:F22" si="10">SUM(B21:E21)</f>
        <v>-110.6</v>
      </c>
      <c r="G21" s="37">
        <v>-80.099999999999994</v>
      </c>
      <c r="H21" s="35">
        <v>-102.4</v>
      </c>
      <c r="I21" s="35">
        <v>-10.7</v>
      </c>
      <c r="J21" s="35">
        <v>-22.8</v>
      </c>
      <c r="K21" s="38">
        <f t="shared" ref="K21:K22" si="11">SUM(G21:J21)</f>
        <v>-216</v>
      </c>
      <c r="L21" s="37">
        <v>-108.8</v>
      </c>
      <c r="M21" s="35">
        <v>-273.39999999999998</v>
      </c>
      <c r="N21" s="35">
        <v>-384.7</v>
      </c>
      <c r="O21" s="35">
        <v>-379.2</v>
      </c>
      <c r="P21" s="36">
        <v>-1146</v>
      </c>
      <c r="Q21" s="35">
        <v>-261.3</v>
      </c>
      <c r="R21" s="35">
        <v>-222.1</v>
      </c>
      <c r="S21" s="35">
        <v>88.8</v>
      </c>
      <c r="T21" s="28">
        <v>-270</v>
      </c>
      <c r="U21" s="36">
        <v>-664.59999999999991</v>
      </c>
    </row>
    <row r="22" spans="1:32" ht="26.25" customHeight="1" thickBot="1">
      <c r="A22" s="22" t="s">
        <v>25</v>
      </c>
      <c r="B22" s="35">
        <v>0.7</v>
      </c>
      <c r="C22" s="35">
        <v>0.8</v>
      </c>
      <c r="D22" s="35">
        <v>0.5</v>
      </c>
      <c r="E22" s="35">
        <v>0.8</v>
      </c>
      <c r="F22" s="36">
        <f t="shared" si="10"/>
        <v>2.8</v>
      </c>
      <c r="G22" s="37">
        <v>0.8</v>
      </c>
      <c r="H22" s="35">
        <v>0.8</v>
      </c>
      <c r="I22" s="35">
        <v>0.7</v>
      </c>
      <c r="J22" s="35">
        <v>0.6</v>
      </c>
      <c r="K22" s="38">
        <f t="shared" si="11"/>
        <v>2.9</v>
      </c>
      <c r="L22" s="37">
        <v>0.7</v>
      </c>
      <c r="M22" s="35">
        <v>0.7</v>
      </c>
      <c r="N22" s="35">
        <v>0.6</v>
      </c>
      <c r="O22" s="35">
        <v>0.6</v>
      </c>
      <c r="P22" s="36">
        <f t="shared" ref="P22" si="12">SUM(L22:O22)</f>
        <v>2.6</v>
      </c>
      <c r="Q22" s="35">
        <v>0.5</v>
      </c>
      <c r="R22" s="35">
        <v>0.9</v>
      </c>
      <c r="S22" s="35">
        <v>0.5</v>
      </c>
      <c r="T22" s="28">
        <v>0.70000000000000018</v>
      </c>
      <c r="U22" s="36">
        <v>2.6</v>
      </c>
    </row>
    <row r="23" spans="1:32" s="34" customFormat="1" ht="20.100000000000001" customHeight="1" thickBot="1">
      <c r="A23" s="17" t="s">
        <v>26</v>
      </c>
      <c r="B23" s="18">
        <f>B19+B20+B21+B22</f>
        <v>246.30000000000004</v>
      </c>
      <c r="C23" s="18">
        <f t="shared" ref="C23:U23" si="13">C19+C20+C21+C22</f>
        <v>112.89999999999996</v>
      </c>
      <c r="D23" s="18">
        <f t="shared" si="13"/>
        <v>198.20000000000005</v>
      </c>
      <c r="E23" s="18">
        <f t="shared" si="13"/>
        <v>138.20000000000019</v>
      </c>
      <c r="F23" s="45">
        <f t="shared" si="13"/>
        <v>695.59999999999911</v>
      </c>
      <c r="G23" s="20">
        <f t="shared" si="13"/>
        <v>109.27999999999996</v>
      </c>
      <c r="H23" s="18">
        <f t="shared" si="13"/>
        <v>94.09999999999998</v>
      </c>
      <c r="I23" s="18">
        <f t="shared" si="13"/>
        <v>200.79999999999998</v>
      </c>
      <c r="J23" s="18">
        <f t="shared" si="13"/>
        <v>188.69999999999982</v>
      </c>
      <c r="K23" s="46">
        <f t="shared" si="13"/>
        <v>592.87999999999988</v>
      </c>
      <c r="L23" s="20">
        <f t="shared" si="13"/>
        <v>112.59999999999991</v>
      </c>
      <c r="M23" s="18">
        <f t="shared" si="13"/>
        <v>148.80000000000013</v>
      </c>
      <c r="N23" s="18">
        <f t="shared" si="13"/>
        <v>49.19999999999991</v>
      </c>
      <c r="O23" s="18">
        <f t="shared" si="13"/>
        <v>3.5000000000003184</v>
      </c>
      <c r="P23" s="45">
        <f t="shared" si="13"/>
        <v>314.19999999999925</v>
      </c>
      <c r="Q23" s="18">
        <f t="shared" si="13"/>
        <v>196.80000000000018</v>
      </c>
      <c r="R23" s="18">
        <f t="shared" si="13"/>
        <v>350.4</v>
      </c>
      <c r="S23" s="18">
        <f t="shared" si="13"/>
        <v>613.29999999999961</v>
      </c>
      <c r="T23" s="18">
        <f t="shared" si="13"/>
        <v>171.90000000000038</v>
      </c>
      <c r="U23" s="45">
        <f t="shared" si="13"/>
        <v>1332.3999999999994</v>
      </c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</row>
    <row r="24" spans="1:32" ht="20.100000000000001" customHeight="1" thickBot="1">
      <c r="A24" s="47" t="s">
        <v>27</v>
      </c>
      <c r="B24" s="35">
        <v>-41.2</v>
      </c>
      <c r="C24" s="35">
        <v>-13.4</v>
      </c>
      <c r="D24" s="35">
        <v>-26.2</v>
      </c>
      <c r="E24" s="35">
        <v>-16.600000000000001</v>
      </c>
      <c r="F24" s="36">
        <f>SUM(B24:E24)</f>
        <v>-97.4</v>
      </c>
      <c r="G24" s="37">
        <v>-14.1</v>
      </c>
      <c r="H24" s="35">
        <v>-13.4</v>
      </c>
      <c r="I24" s="35">
        <v>-24.4</v>
      </c>
      <c r="J24" s="35">
        <v>-15.5</v>
      </c>
      <c r="K24" s="38">
        <f>SUM(G24:J24)</f>
        <v>-67.400000000000006</v>
      </c>
      <c r="L24" s="37">
        <v>-14.400000000000002</v>
      </c>
      <c r="M24" s="35">
        <v>-16.7</v>
      </c>
      <c r="N24" s="35">
        <v>-1.1000000000000001</v>
      </c>
      <c r="O24" s="35">
        <v>10.5</v>
      </c>
      <c r="P24" s="36">
        <f>SUM(L24:O24)</f>
        <v>-21.700000000000003</v>
      </c>
      <c r="Q24" s="35">
        <v>-26</v>
      </c>
      <c r="R24" s="35">
        <v>-45.9</v>
      </c>
      <c r="S24" s="35">
        <v>-110.8</v>
      </c>
      <c r="T24" s="35">
        <v>13.7</v>
      </c>
      <c r="U24" s="36">
        <v>-169</v>
      </c>
    </row>
    <row r="25" spans="1:32" s="34" customFormat="1" ht="20.100000000000001" customHeight="1" thickBot="1">
      <c r="A25" s="17" t="s">
        <v>28</v>
      </c>
      <c r="B25" s="18">
        <f t="shared" ref="B25:U25" si="14">B23+B24</f>
        <v>205.10000000000002</v>
      </c>
      <c r="C25" s="18">
        <f t="shared" si="14"/>
        <v>99.499999999999957</v>
      </c>
      <c r="D25" s="18">
        <f t="shared" si="14"/>
        <v>172.00000000000006</v>
      </c>
      <c r="E25" s="18">
        <f t="shared" si="14"/>
        <v>121.60000000000019</v>
      </c>
      <c r="F25" s="45">
        <f>F23+F24</f>
        <v>598.19999999999914</v>
      </c>
      <c r="G25" s="20">
        <f t="shared" si="14"/>
        <v>95.179999999999964</v>
      </c>
      <c r="H25" s="18">
        <f t="shared" si="14"/>
        <v>80.699999999999974</v>
      </c>
      <c r="I25" s="18">
        <f t="shared" si="14"/>
        <v>176.39999999999998</v>
      </c>
      <c r="J25" s="18">
        <f t="shared" si="14"/>
        <v>173.19999999999982</v>
      </c>
      <c r="K25" s="46">
        <f t="shared" si="14"/>
        <v>525.4799999999999</v>
      </c>
      <c r="L25" s="20">
        <f t="shared" si="14"/>
        <v>98.199999999999903</v>
      </c>
      <c r="M25" s="18">
        <f t="shared" si="14"/>
        <v>132.10000000000014</v>
      </c>
      <c r="N25" s="18">
        <f t="shared" si="14"/>
        <v>48.099999999999909</v>
      </c>
      <c r="O25" s="18">
        <f t="shared" si="14"/>
        <v>14.000000000000318</v>
      </c>
      <c r="P25" s="45">
        <f t="shared" si="14"/>
        <v>292.49999999999926</v>
      </c>
      <c r="Q25" s="18">
        <f t="shared" si="14"/>
        <v>170.80000000000018</v>
      </c>
      <c r="R25" s="18">
        <f t="shared" si="14"/>
        <v>304.5</v>
      </c>
      <c r="S25" s="18">
        <f t="shared" si="14"/>
        <v>502.4999999999996</v>
      </c>
      <c r="T25" s="18">
        <f t="shared" si="14"/>
        <v>185.60000000000036</v>
      </c>
      <c r="U25" s="45">
        <f t="shared" si="14"/>
        <v>1163.3999999999994</v>
      </c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</row>
    <row r="26" spans="1:32" ht="20.100000000000001" customHeight="1">
      <c r="A26" s="22" t="s">
        <v>29</v>
      </c>
      <c r="B26" s="35">
        <f>B25</f>
        <v>205.10000000000002</v>
      </c>
      <c r="C26" s="35">
        <f>C25</f>
        <v>99.499999999999957</v>
      </c>
      <c r="D26" s="35">
        <f t="shared" ref="D26:R26" si="15">D25</f>
        <v>172.00000000000006</v>
      </c>
      <c r="E26" s="35">
        <f t="shared" si="15"/>
        <v>121.60000000000019</v>
      </c>
      <c r="F26" s="36">
        <f t="shared" si="15"/>
        <v>598.19999999999914</v>
      </c>
      <c r="G26" s="37">
        <f t="shared" si="15"/>
        <v>95.179999999999964</v>
      </c>
      <c r="H26" s="35">
        <f t="shared" si="15"/>
        <v>80.699999999999974</v>
      </c>
      <c r="I26" s="35">
        <f t="shared" si="15"/>
        <v>176.39999999999998</v>
      </c>
      <c r="J26" s="35">
        <f t="shared" si="15"/>
        <v>173.19999999999982</v>
      </c>
      <c r="K26" s="38">
        <f t="shared" si="15"/>
        <v>525.4799999999999</v>
      </c>
      <c r="L26" s="37">
        <f t="shared" si="15"/>
        <v>98.199999999999903</v>
      </c>
      <c r="M26" s="35">
        <f t="shared" si="15"/>
        <v>132.10000000000014</v>
      </c>
      <c r="N26" s="35">
        <f t="shared" si="15"/>
        <v>48.099999999999909</v>
      </c>
      <c r="O26" s="35">
        <f t="shared" si="15"/>
        <v>14.000000000000318</v>
      </c>
      <c r="P26" s="36">
        <f t="shared" si="15"/>
        <v>292.49999999999926</v>
      </c>
      <c r="Q26" s="35">
        <f t="shared" si="15"/>
        <v>170.80000000000018</v>
      </c>
      <c r="R26" s="35">
        <f t="shared" si="15"/>
        <v>304.5</v>
      </c>
      <c r="S26" s="35">
        <f>S25</f>
        <v>502.4999999999996</v>
      </c>
      <c r="T26" s="35">
        <f>T25</f>
        <v>185.60000000000036</v>
      </c>
      <c r="U26" s="36">
        <f>U25</f>
        <v>1163.3999999999994</v>
      </c>
    </row>
    <row r="27" spans="1:32" s="44" customFormat="1" ht="20.100000000000001" customHeight="1">
      <c r="A27" s="48" t="s">
        <v>30</v>
      </c>
      <c r="B27" s="49">
        <f t="shared" ref="B27:I27" si="16">ROUND(B26/348.352836,2)</f>
        <v>0.59</v>
      </c>
      <c r="C27" s="49">
        <f t="shared" si="16"/>
        <v>0.28999999999999998</v>
      </c>
      <c r="D27" s="49">
        <f t="shared" si="16"/>
        <v>0.49</v>
      </c>
      <c r="E27" s="49">
        <f t="shared" si="16"/>
        <v>0.35</v>
      </c>
      <c r="F27" s="50">
        <f t="shared" si="16"/>
        <v>1.72</v>
      </c>
      <c r="G27" s="51">
        <f t="shared" si="16"/>
        <v>0.27</v>
      </c>
      <c r="H27" s="49">
        <f t="shared" si="16"/>
        <v>0.23</v>
      </c>
      <c r="I27" s="49">
        <f t="shared" si="16"/>
        <v>0.51</v>
      </c>
      <c r="J27" s="49">
        <f>ROUND(J26/348.352836,2)</f>
        <v>0.5</v>
      </c>
      <c r="K27" s="50">
        <f>ROUND(K26/348.352836,2)</f>
        <v>1.51</v>
      </c>
      <c r="L27" s="51">
        <f>ROUND(L26/348.352836,2)</f>
        <v>0.28000000000000003</v>
      </c>
      <c r="M27" s="49">
        <f>ROUND(M26/524.348714,2)</f>
        <v>0.25</v>
      </c>
      <c r="N27" s="52">
        <f t="shared" ref="N27:R27" si="17">ROUND(N26/639.546016,2)</f>
        <v>0.08</v>
      </c>
      <c r="O27" s="49">
        <f t="shared" si="17"/>
        <v>0.02</v>
      </c>
      <c r="P27" s="50">
        <f>ROUND(P26/539.024535,2)</f>
        <v>0.54</v>
      </c>
      <c r="Q27" s="49">
        <f t="shared" si="17"/>
        <v>0.27</v>
      </c>
      <c r="R27" s="49">
        <f t="shared" si="17"/>
        <v>0.48</v>
      </c>
      <c r="S27" s="49">
        <f>ROUND(S26/639.546016,2)</f>
        <v>0.79</v>
      </c>
      <c r="T27" s="49">
        <f>ROUND(T26/639.546016,2)</f>
        <v>0.28999999999999998</v>
      </c>
      <c r="U27" s="50">
        <f>ROUND(U26/639.546016,2)</f>
        <v>1.82</v>
      </c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</row>
    <row r="28" spans="1:32" s="57" customFormat="1" ht="20.100000000000001" customHeight="1" thickBot="1">
      <c r="A28" s="53"/>
      <c r="B28" s="54"/>
      <c r="C28" s="54"/>
      <c r="D28" s="54"/>
      <c r="E28" s="54"/>
      <c r="F28" s="55"/>
      <c r="G28" s="53"/>
      <c r="H28" s="54"/>
      <c r="I28" s="56"/>
      <c r="J28" s="56"/>
      <c r="K28" s="55"/>
      <c r="L28" s="56"/>
      <c r="M28" s="56"/>
      <c r="N28" s="56"/>
      <c r="O28" s="56"/>
      <c r="P28" s="55"/>
      <c r="Q28" s="56"/>
      <c r="R28" s="56"/>
      <c r="S28" s="56" t="s">
        <v>31</v>
      </c>
      <c r="T28" s="56" t="s">
        <v>31</v>
      </c>
      <c r="U28" s="55"/>
    </row>
    <row r="29" spans="1:32" s="34" customFormat="1" ht="20.100000000000001" customHeight="1">
      <c r="A29" s="58" t="s">
        <v>32</v>
      </c>
      <c r="B29" s="59">
        <f t="shared" ref="B29:U29" si="18">B19-B12</f>
        <v>257.40000000000003</v>
      </c>
      <c r="C29" s="59">
        <f t="shared" si="18"/>
        <v>269.7</v>
      </c>
      <c r="D29" s="59">
        <f t="shared" si="18"/>
        <v>257.8</v>
      </c>
      <c r="E29" s="59">
        <f t="shared" si="18"/>
        <v>247.20000000000016</v>
      </c>
      <c r="F29" s="60">
        <f t="shared" si="18"/>
        <v>1032.0999999999992</v>
      </c>
      <c r="G29" s="61">
        <f t="shared" si="18"/>
        <v>245.37999999999994</v>
      </c>
      <c r="H29" s="59">
        <f t="shared" si="18"/>
        <v>257.3</v>
      </c>
      <c r="I29" s="59">
        <f t="shared" si="18"/>
        <v>268.2</v>
      </c>
      <c r="J29" s="59">
        <f t="shared" si="18"/>
        <v>275.39999999999986</v>
      </c>
      <c r="K29" s="62">
        <f t="shared" si="18"/>
        <v>1046.2799999999997</v>
      </c>
      <c r="L29" s="58">
        <f t="shared" si="18"/>
        <v>281.7999999999999</v>
      </c>
      <c r="M29" s="59">
        <f t="shared" si="18"/>
        <v>708.90000000000009</v>
      </c>
      <c r="N29" s="59">
        <f t="shared" si="18"/>
        <v>910.09999999999991</v>
      </c>
      <c r="O29" s="59">
        <f t="shared" si="18"/>
        <v>837.3000000000003</v>
      </c>
      <c r="P29" s="62">
        <f t="shared" si="18"/>
        <v>2738.1999999999989</v>
      </c>
      <c r="Q29" s="58">
        <f t="shared" si="18"/>
        <v>896.60000000000014</v>
      </c>
      <c r="R29" s="63">
        <f t="shared" si="18"/>
        <v>977</v>
      </c>
      <c r="S29" s="59">
        <f t="shared" si="18"/>
        <v>930.39999999999964</v>
      </c>
      <c r="T29" s="59">
        <f t="shared" si="18"/>
        <v>881.10000000000036</v>
      </c>
      <c r="U29" s="60">
        <f t="shared" si="18"/>
        <v>3685.0999999999995</v>
      </c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</row>
    <row r="30" spans="1:32" s="34" customFormat="1" ht="20.100000000000001" customHeight="1" thickBot="1">
      <c r="A30" s="64" t="s">
        <v>33</v>
      </c>
      <c r="B30" s="65">
        <f t="shared" ref="B30:U30" si="19">B29/B4</f>
        <v>0.38463837417812313</v>
      </c>
      <c r="C30" s="65">
        <f t="shared" si="19"/>
        <v>0.377836929111796</v>
      </c>
      <c r="D30" s="65">
        <f t="shared" si="19"/>
        <v>0.4</v>
      </c>
      <c r="E30" s="65">
        <f t="shared" si="19"/>
        <v>0.32933653077537983</v>
      </c>
      <c r="F30" s="66">
        <f t="shared" si="19"/>
        <v>0.37151290450307745</v>
      </c>
      <c r="G30" s="67">
        <f t="shared" si="19"/>
        <v>0.35200114761153339</v>
      </c>
      <c r="H30" s="65">
        <f t="shared" si="19"/>
        <v>0.34963989672509854</v>
      </c>
      <c r="I30" s="65">
        <f t="shared" si="19"/>
        <v>0.39598405433338257</v>
      </c>
      <c r="J30" s="65">
        <f t="shared" si="19"/>
        <v>0.34403497813866318</v>
      </c>
      <c r="K30" s="68">
        <f t="shared" si="19"/>
        <v>0.3594475745499518</v>
      </c>
      <c r="L30" s="67">
        <f t="shared" si="19"/>
        <v>0.38960320752108385</v>
      </c>
      <c r="M30" s="65">
        <f t="shared" si="19"/>
        <v>0.40603700097370987</v>
      </c>
      <c r="N30" s="65">
        <f t="shared" si="19"/>
        <v>0.37613655149611502</v>
      </c>
      <c r="O30" s="65">
        <f t="shared" si="19"/>
        <v>0.33211693308476464</v>
      </c>
      <c r="P30" s="66">
        <f t="shared" si="19"/>
        <v>0.36953265226251353</v>
      </c>
      <c r="Q30" s="65">
        <f t="shared" si="19"/>
        <v>0.38497209102619157</v>
      </c>
      <c r="R30" s="65">
        <f t="shared" si="19"/>
        <v>0.39567471245747615</v>
      </c>
      <c r="S30" s="65">
        <f t="shared" si="19"/>
        <v>0.3852747525777464</v>
      </c>
      <c r="T30" s="65">
        <f t="shared" si="19"/>
        <v>0.33759914172956829</v>
      </c>
      <c r="U30" s="66">
        <f t="shared" si="19"/>
        <v>0.37515015779293487</v>
      </c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</row>
    <row r="31" spans="1:32" s="10" customFormat="1" ht="15" customHeight="1">
      <c r="B31" s="69"/>
      <c r="C31" s="69"/>
      <c r="D31" s="69"/>
      <c r="E31" s="69"/>
      <c r="F31" s="69"/>
      <c r="G31" s="69"/>
      <c r="H31" s="56"/>
      <c r="I31" s="53"/>
      <c r="J31" s="53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</row>
    <row r="32" spans="1:32" s="10" customFormat="1" ht="15" customHeight="1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</row>
    <row r="33" spans="1:21" s="10" customFormat="1" ht="15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</row>
    <row r="34" spans="1:21" s="10" customFormat="1" ht="15" customHeight="1">
      <c r="A34" s="69"/>
      <c r="B34" s="69"/>
      <c r="C34" s="69"/>
      <c r="D34" s="69"/>
      <c r="E34" s="69"/>
      <c r="F34" s="69"/>
      <c r="G34" s="69"/>
      <c r="H34" s="56"/>
      <c r="I34" s="53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</row>
    <row r="35" spans="1:21" s="10" customFormat="1" ht="15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</row>
    <row r="36" spans="1:21" s="10" customFormat="1" ht="15" customHeight="1">
      <c r="A36" s="69"/>
      <c r="B36" s="69"/>
      <c r="C36" s="69"/>
      <c r="D36" s="69"/>
      <c r="E36" s="69"/>
      <c r="F36" s="69"/>
      <c r="G36" s="69"/>
      <c r="H36" s="56"/>
      <c r="I36" s="53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</row>
    <row r="37" spans="1:21" s="10" customFormat="1" ht="1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</row>
    <row r="38" spans="1:21" s="10" customFormat="1" ht="15" customHeight="1">
      <c r="B38" s="69"/>
      <c r="C38" s="69"/>
      <c r="D38" s="69"/>
      <c r="E38" s="69"/>
      <c r="F38" s="69"/>
      <c r="G38" s="69"/>
      <c r="H38" s="56"/>
      <c r="I38" s="53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</row>
    <row r="39" spans="1:21" s="10" customFormat="1" ht="28.5" customHeight="1">
      <c r="B39" s="69"/>
      <c r="C39" s="69"/>
      <c r="D39" s="69"/>
      <c r="E39" s="69"/>
      <c r="F39" s="69"/>
      <c r="G39" s="69"/>
      <c r="H39" s="56"/>
      <c r="I39" s="53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</row>
    <row r="40" spans="1:21" s="10" customFormat="1" ht="28.5" customHeight="1">
      <c r="B40" s="69"/>
      <c r="C40" s="69"/>
      <c r="D40" s="69"/>
      <c r="E40" s="69"/>
      <c r="F40" s="69"/>
      <c r="G40" s="69"/>
      <c r="H40" s="56"/>
      <c r="I40" s="53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</row>
    <row r="41" spans="1:21" s="10" customFormat="1" ht="28.5" customHeight="1">
      <c r="B41" s="69"/>
      <c r="C41" s="69"/>
      <c r="D41" s="69"/>
      <c r="E41" s="69"/>
      <c r="F41" s="69"/>
      <c r="G41" s="69"/>
      <c r="H41" s="56"/>
      <c r="I41" s="53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</row>
    <row r="42" spans="1:21" s="10" customFormat="1" ht="28.5" customHeight="1">
      <c r="B42" s="69"/>
      <c r="C42" s="69"/>
      <c r="D42" s="69"/>
      <c r="E42" s="69"/>
      <c r="F42" s="69"/>
      <c r="G42" s="69"/>
      <c r="H42" s="56"/>
      <c r="I42" s="53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</row>
    <row r="43" spans="1:21" s="10" customFormat="1" ht="28.5" customHeight="1">
      <c r="B43" s="69"/>
      <c r="C43" s="69"/>
      <c r="D43" s="69"/>
      <c r="E43" s="69"/>
      <c r="F43" s="69"/>
      <c r="G43" s="69"/>
      <c r="H43" s="56"/>
      <c r="I43" s="53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</row>
    <row r="44" spans="1:21" s="10" customFormat="1" ht="28.5" customHeight="1">
      <c r="B44" s="69"/>
      <c r="C44" s="69"/>
      <c r="D44" s="69"/>
      <c r="E44" s="69"/>
      <c r="F44" s="69"/>
      <c r="G44" s="69"/>
      <c r="H44" s="56"/>
      <c r="I44" s="53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</row>
    <row r="45" spans="1:21" s="10" customFormat="1" ht="28.5" customHeight="1">
      <c r="B45" s="69"/>
      <c r="C45" s="69"/>
      <c r="D45" s="69"/>
      <c r="E45" s="69"/>
      <c r="F45" s="69"/>
      <c r="G45" s="69"/>
      <c r="H45" s="56"/>
      <c r="I45" s="53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</row>
    <row r="46" spans="1:21" s="10" customFormat="1" ht="28.5" customHeight="1">
      <c r="B46" s="69"/>
      <c r="C46" s="69"/>
      <c r="D46" s="69"/>
      <c r="E46" s="69"/>
      <c r="F46" s="69"/>
      <c r="G46" s="69"/>
      <c r="H46" s="56"/>
      <c r="I46" s="53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</row>
    <row r="47" spans="1:21" s="10" customFormat="1" ht="28.5" customHeight="1">
      <c r="B47" s="69"/>
      <c r="C47" s="69"/>
      <c r="D47" s="69"/>
      <c r="E47" s="69"/>
      <c r="F47" s="69"/>
      <c r="G47" s="69"/>
      <c r="H47" s="56"/>
      <c r="I47" s="53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</row>
    <row r="48" spans="1:21" ht="28.5" customHeight="1">
      <c r="A48" s="72"/>
      <c r="B48" s="73"/>
      <c r="C48" s="73"/>
      <c r="D48" s="73"/>
      <c r="E48" s="73"/>
      <c r="F48" s="73"/>
      <c r="G48" s="73"/>
      <c r="H48" s="74"/>
      <c r="I48" s="75"/>
    </row>
  </sheetData>
  <mergeCells count="8">
    <mergeCell ref="A35:M35"/>
    <mergeCell ref="A37:M37"/>
    <mergeCell ref="B2:F2"/>
    <mergeCell ref="G2:K2"/>
    <mergeCell ref="L2:P2"/>
    <mergeCell ref="Q2:U2"/>
    <mergeCell ref="A32:M32"/>
    <mergeCell ref="A33:M3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Skonsolidowany RZiS</vt:lpstr>
      <vt:lpstr>'Skonsolidowany RZiS'!Obszar_wydruku</vt:lpstr>
    </vt:vector>
  </TitlesOfParts>
  <Company>Cyfrowy Polsat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Wiktorow</dc:creator>
  <cp:lastModifiedBy>Agata Wiktorow</cp:lastModifiedBy>
  <dcterms:created xsi:type="dcterms:W3CDTF">2016-08-31T08:02:02Z</dcterms:created>
  <dcterms:modified xsi:type="dcterms:W3CDTF">2016-08-31T08:02:46Z</dcterms:modified>
</cp:coreProperties>
</file>